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 2020\"/>
    </mc:Choice>
  </mc:AlternateContent>
  <bookViews>
    <workbookView xWindow="-15" yWindow="-15" windowWidth="15600" windowHeight="11010"/>
  </bookViews>
  <sheets>
    <sheet name="Доходы" sheetId="2" r:id="rId1"/>
  </sheets>
  <definedNames>
    <definedName name="_xlnm.Print_Titles" localSheetId="0">Доходы!$3:$4</definedName>
  </definedNames>
  <calcPr calcId="152511"/>
</workbook>
</file>

<file path=xl/calcChain.xml><?xml version="1.0" encoding="utf-8"?>
<calcChain xmlns="http://schemas.openxmlformats.org/spreadsheetml/2006/main">
  <c r="F24" i="2" l="1"/>
  <c r="D44" i="2"/>
  <c r="G49" i="2"/>
  <c r="G26" i="2"/>
  <c r="G24" i="2"/>
  <c r="D10" i="2"/>
  <c r="G18" i="2"/>
  <c r="G25" i="2"/>
  <c r="G16" i="2" l="1"/>
  <c r="F16" i="2"/>
  <c r="D15" i="2"/>
  <c r="E15" i="2"/>
  <c r="C15" i="2"/>
  <c r="C29" i="2"/>
  <c r="D29" i="2"/>
  <c r="E29" i="2"/>
  <c r="G36" i="2"/>
  <c r="F27" i="2"/>
  <c r="D37" i="2"/>
  <c r="E37" i="2"/>
  <c r="C37" i="2"/>
  <c r="G39" i="2"/>
  <c r="G50" i="2"/>
  <c r="G48" i="2"/>
  <c r="D43" i="2"/>
  <c r="E44" i="2"/>
  <c r="E43" i="2" s="1"/>
  <c r="C44" i="2"/>
  <c r="C43" i="2" s="1"/>
  <c r="F48" i="2"/>
  <c r="G45" i="2"/>
  <c r="G46" i="2"/>
  <c r="G47" i="2"/>
  <c r="F45" i="2"/>
  <c r="F46" i="2"/>
  <c r="F47" i="2"/>
  <c r="C34" i="2"/>
  <c r="C22" i="2"/>
  <c r="C10" i="2"/>
  <c r="C8" i="2"/>
  <c r="E34" i="2"/>
  <c r="F34" i="2" s="1"/>
  <c r="D34" i="2"/>
  <c r="E22" i="2"/>
  <c r="D22" i="2"/>
  <c r="G41" i="2"/>
  <c r="F41" i="2"/>
  <c r="G9" i="2"/>
  <c r="G11" i="2"/>
  <c r="G12" i="2"/>
  <c r="G13" i="2"/>
  <c r="G17" i="2"/>
  <c r="G23" i="2"/>
  <c r="G28" i="2"/>
  <c r="G30" i="2"/>
  <c r="G31" i="2"/>
  <c r="G32" i="2"/>
  <c r="G33" i="2"/>
  <c r="G35" i="2"/>
  <c r="F9" i="2"/>
  <c r="F11" i="2"/>
  <c r="F12" i="2"/>
  <c r="F13" i="2"/>
  <c r="F17" i="2"/>
  <c r="F18" i="2"/>
  <c r="F23" i="2"/>
  <c r="F28" i="2"/>
  <c r="F30" i="2"/>
  <c r="F32" i="2"/>
  <c r="F33" i="2"/>
  <c r="F35" i="2"/>
  <c r="E10" i="2"/>
  <c r="F10" i="2" s="1"/>
  <c r="E8" i="2"/>
  <c r="D8" i="2"/>
  <c r="F19" i="2"/>
  <c r="G19" i="2"/>
  <c r="F44" i="2" l="1"/>
  <c r="F29" i="2"/>
  <c r="E7" i="2"/>
  <c r="F15" i="2"/>
  <c r="G34" i="2"/>
  <c r="E21" i="2"/>
  <c r="G37" i="2"/>
  <c r="G29" i="2"/>
  <c r="G22" i="2"/>
  <c r="G15" i="2"/>
  <c r="G10" i="2"/>
  <c r="C7" i="2"/>
  <c r="F43" i="2"/>
  <c r="G43" i="2"/>
  <c r="F8" i="2"/>
  <c r="D7" i="2"/>
  <c r="D21" i="2"/>
  <c r="F22" i="2"/>
  <c r="G44" i="2"/>
  <c r="G8" i="2"/>
  <c r="C21" i="2"/>
  <c r="G7" i="2" l="1"/>
  <c r="F7" i="2"/>
  <c r="E6" i="2"/>
  <c r="E5" i="2" s="1"/>
  <c r="F21" i="2"/>
  <c r="G21" i="2"/>
  <c r="D6" i="2"/>
  <c r="D5" i="2" s="1"/>
  <c r="C6" i="2"/>
  <c r="C5" i="2" s="1"/>
  <c r="F5" i="2" l="1"/>
  <c r="G5" i="2"/>
  <c r="G6" i="2"/>
  <c r="F6" i="2"/>
</calcChain>
</file>

<file path=xl/sharedStrings.xml><?xml version="1.0" encoding="utf-8"?>
<sst xmlns="http://schemas.openxmlformats.org/spreadsheetml/2006/main" count="110" uniqueCount="108">
  <si>
    <t>Код бюджетной классификации РФ</t>
  </si>
  <si>
    <t>Наименование показателя</t>
  </si>
  <si>
    <t>Процент исполнения от первоначального плана</t>
  </si>
  <si>
    <t>Сведения о фактических поступлениях доходов по видам доходов в сравнении с первоначально утвержденным (установленным) решением о бюджете значениями и с уточненными значениями с учетом внесенных изменений</t>
  </si>
  <si>
    <t>Процент исполнения от утвержденного плана с учетом изменений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</si>
  <si>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</si>
  <si>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</si>
  <si>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</si>
  <si>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</si>
  <si>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</si>
  <si>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РФ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</si>
  <si>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</si>
  <si>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</si>
  <si>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</si>
  <si>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</si>
  <si>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</si>
  <si>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</si>
  <si>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</si>
  <si>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</si>
  <si>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</si>
  <si>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</si>
  <si>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</si>
  <si>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</si>
  <si>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</si>
  <si>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</si>
  <si>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</si>
  <si>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</si>
  <si>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</si>
  <si>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</si>
  <si>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ВСЕГО ДОХОДОВ</t>
  </si>
  <si>
    <t>1 00 00000 00 0000 000</t>
  </si>
  <si>
    <t>ДОХОДЫ</t>
  </si>
  <si>
    <t>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</si>
  <si>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</si>
  <si>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</si>
  <si>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</si>
  <si>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</si>
  <si>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</si>
  <si>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</si>
  <si>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</si>
  <si>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</si>
  <si>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</si>
  <si>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</si>
  <si>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</si>
  <si>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</si>
  <si>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</si>
  <si>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</si>
  <si>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</si>
  <si>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</si>
  <si>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</si>
  <si>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</si>
  <si>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</si>
  <si>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</si>
  <si>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</si>
  <si>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</si>
  <si>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</si>
  <si>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</si>
  <si>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</si>
  <si>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</si>
  <si>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</si>
  <si>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 (межбюджетные субсидии)</t>
  </si>
  <si>
    <t>2 02 30000 00  0000 151</t>
  </si>
  <si>
    <t>Субвенции бюджетам бюджетной системы Российской Федерации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</si>
  <si>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</si>
  <si>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</si>
  <si>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</si>
  <si>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</si>
  <si>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</si>
  <si>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</si>
  <si>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</si>
  <si>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</si>
  <si>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1 13 01995 05 0000 130</t>
  </si>
  <si>
    <t>1 13 02995 05 0000 130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</si>
  <si>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</si>
  <si>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</si>
  <si>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2 02 40000 00  0000 151</t>
  </si>
  <si>
    <t>Иные межбюджетные трансферты</t>
  </si>
  <si>
    <t>-</t>
  </si>
  <si>
    <t>1 14 02053 05 0000 410</t>
  </si>
  <si>
    <t>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</si>
  <si>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</si>
  <si>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</si>
  <si>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БЕЗВОЗМЕЗДНЫЕ ПОСТУПЛЕНИЯ ОТ ДРУГИХ БЮДЖЕТОВ БЮДЖЕТНОЙ СИСТЕМЫ РФ</t>
  </si>
  <si>
    <t>1 05 01000 01 0000 110</t>
  </si>
  <si>
    <t>Налог, взимаемый в связи с применением упрощенной системы налогообложения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</si>
  <si>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</si>
  <si>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2 18 60010 05 0000 000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</si>
  <si>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</si>
  <si>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</si>
  <si>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1 11 05035 05 0000 120</t>
  </si>
  <si>
    <t>Доходы, от сдачи в арендуимущества,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</si>
  <si>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</si>
  <si>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и межселенных территорий муниципальных районов</t>
  </si>
  <si>
    <t>2 19 60010 05 0000 000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</si>
  <si>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</si>
  <si>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тыс. рублей</t>
  </si>
  <si>
    <t xml:space="preserve">Первоначальный план                        2020 года                         </t>
  </si>
  <si>
    <t xml:space="preserve">Утвержденный план с учетом изменений                        2020 года                          </t>
  </si>
  <si>
    <t xml:space="preserve">Исполнено на 01.01.2021 года                 </t>
  </si>
  <si>
    <t>Сумма плановых назначений предоставлена администратором по данному виду платежа</t>
  </si>
  <si>
    <t>Доходы от реализации иного имущества, находящегося в собственности муниципальных районов уменьшены на сумму 15000,00 тыс.рублей. Ожидаемые поступления по данному виду дохода были рассчитаны исходя из утвержденного плана приватизации муниципального имущества Завитинского района на 2019-2021 годы. Подлежало приватизации здание ПУ № 29, расположенное по адресу: г. Завитинск, ул. Красноармейская, 56. Аукцион по продаже данного имущества в декабре 2019 года признан не состоявшимся в всязи с отсутствием наличия покупателей.</t>
  </si>
  <si>
    <t>В течение отчетного периода району распределена дотация на поддержку мер по обеспечению сбалансированности бюджетов</t>
  </si>
  <si>
    <t xml:space="preserve">субсидии бюджетам муниципальных районов из бюджетов поселений на решение вопросов местного значения </t>
  </si>
  <si>
    <t>Плановые назначения уточнялись в течение отчетного периода на основании внесенния изменений и дополнений в Закон Амурской области "Об областном бюджете на 2020 год и плановый период 2021 и 2022 годов"</t>
  </si>
  <si>
    <t>На основании письма межрайонной инспекции федеральной налоговой службы №2 по Амурской области от 30.10.2020 №06-14/01/013128 были уменьшены плановые назначения  в связи с принимаемыми мерами поддержки предприятий  малого и среднего предпринимательства из-за распространения новой коронавирусной инфекции (COVID-19).</t>
  </si>
  <si>
    <t>На основании письма межрайонной инспекции федеральной налоговой службы №2 по Амурской области от 30.10.2020 №06-14/01/013128 были уменьшены плановые назначения по ЕНДВ,  ЕСХН в связи с принимаемыми мерами поддержки предприятий  малого и среднего предпринимательства из-за распространения новой коронавирусной инфекции (COVID-19).</t>
  </si>
  <si>
    <t>На основании письма межрайонной инспекции федеральной налоговой службы №2 по Амурской области от 30.10.2020 №06-14/01/013128 были уменьшены плановые назначения по государственной пошлине  в связи с принимаемыми мерами поддержки предприятий  малого и среднего предпринимательства из-за распространения новой коронавирусной инфекции (COVID-19).</t>
  </si>
  <si>
    <t>Причина отклонений от первоначального плана (при показателе 5 и более процентов)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</si>
</sst>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 wrapText="1"/>
    </xf>
    <xf numFmtId="164" fontId="2" fillId="0" borderId="5" xfId="0" applyNumberFormat="1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5" xfId="0" applyFont="1" applyBorder="1"/>
    <xf numFmtId="0" fontId="3" fillId="0" borderId="1" xfId="0" applyFont="1" applyBorder="1"/>
    <xf numFmtId="165" fontId="2" fillId="0" borderId="4" xfId="0" applyNumberFormat="1" applyFont="1" applyBorder="1"/>
    <xf numFmtId="0" fontId="2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4" fontId="2" fillId="0" borderId="6" xfId="0" applyNumberFormat="1" applyFont="1" applyBorder="1"/>
    <xf numFmtId="164" fontId="2" fillId="0" borderId="3" xfId="0" applyNumberFormat="1" applyFont="1" applyBorder="1"/>
    <xf numFmtId="165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50"/>
  <sheetViews>
    <sheetView tabSelected="1" topLeftCell="A47" zoomScaleNormal="100" workbookViewId="0">
      <selection activeCell="I5" sqref="I5"/>
    </sheetView>
  </sheetViews>
  <sheetFormatPr defaultRowHeight="15" x14ac:dyDescent="0.2"/>
  <cols>
    <col min="1" max="1" width="23.85546875" style="1" customWidth="1"/>
    <col min="2" max="2" width="55.7109375" style="1" customWidth="1"/>
    <col min="3" max="3" width="12.7109375" style="1" customWidth="1"/>
    <col min="4" max="4" width="12.140625" style="1" customWidth="1"/>
    <col min="5" max="5" width="12.28515625" style="1" customWidth="1"/>
    <col min="6" max="6" width="10.5703125" style="1" customWidth="1"/>
    <col min="7" max="7" width="11.5703125" style="1" customWidth="1"/>
    <col min="8" max="8" width="58.28515625" style="27" customWidth="1"/>
    <col min="9" max="16384" width="9.140625" style="1"/>
  </cols>
  <sheetData>
    <row r="1" spans="1:8" ht="68.25" customHeight="1" x14ac:dyDescent="0.25">
      <c r="A1" s="23" t="s">
        <v>3</v>
      </c>
      <c r="B1" s="23"/>
      <c r="C1" s="23"/>
      <c r="D1" s="23"/>
      <c r="E1" s="23"/>
      <c r="F1" s="23"/>
      <c r="G1" s="23"/>
    </row>
    <row r="2" spans="1:8" ht="15.75" x14ac:dyDescent="0.25">
      <c r="A2" s="24" t="s">
        <v>95</v>
      </c>
      <c r="B2" s="24"/>
      <c r="C2" s="24"/>
      <c r="D2" s="24"/>
      <c r="E2" s="24"/>
      <c r="F2" s="24"/>
      <c r="G2" s="24"/>
    </row>
    <row r="3" spans="1:8" ht="15" customHeight="1" x14ac:dyDescent="0.2">
      <c r="A3" s="25" t="s">
        <v>0</v>
      </c>
      <c r="B3" s="26" t="s">
        <v>1</v>
      </c>
      <c r="C3" s="25" t="s">
        <v>96</v>
      </c>
      <c r="D3" s="25" t="s">
        <v>97</v>
      </c>
      <c r="E3" s="25" t="s">
        <v>98</v>
      </c>
      <c r="F3" s="25" t="s">
        <v>2</v>
      </c>
      <c r="G3" s="25" t="s">
        <v>4</v>
      </c>
      <c r="H3" s="28" t="s">
        <v>107</v>
      </c>
    </row>
    <row r="4" spans="1:8" ht="72.75" customHeight="1" x14ac:dyDescent="0.2">
      <c r="A4" s="25"/>
      <c r="B4" s="26"/>
      <c r="C4" s="25"/>
      <c r="D4" s="25"/>
      <c r="E4" s="25"/>
      <c r="F4" s="25"/>
      <c r="G4" s="25"/>
      <c r="H4" s="28"/>
    </row>
    <row r="5" spans="1:8" ht="17.45" customHeight="1" x14ac:dyDescent="0.2">
      <c r="A5" s="2"/>
      <c r="B5" s="3" t="s">
        <v>29</v>
      </c>
      <c r="C5" s="4">
        <f>SUM(C6+C43)</f>
        <v>537591.79999999993</v>
      </c>
      <c r="D5" s="4">
        <f>SUM(D6+D43)</f>
        <v>789726.7</v>
      </c>
      <c r="E5" s="4">
        <f>SUM(E6+E43)</f>
        <v>795952.8</v>
      </c>
      <c r="F5" s="5">
        <f>SUM(E5/C5*100)</f>
        <v>148.05895476828331</v>
      </c>
      <c r="G5" s="5">
        <f>SUM(E5/D5*100)</f>
        <v>100.78838666591874</v>
      </c>
      <c r="H5" s="29"/>
    </row>
    <row r="6" spans="1:8" ht="15.75" x14ac:dyDescent="0.25">
      <c r="A6" s="6" t="s">
        <v>30</v>
      </c>
      <c r="B6" s="3" t="s">
        <v>31</v>
      </c>
      <c r="C6" s="7">
        <f>SUM(C7+C21)</f>
        <v>137096.29999999999</v>
      </c>
      <c r="D6" s="7">
        <f>SUM(D7+D21)</f>
        <v>118795.2</v>
      </c>
      <c r="E6" s="7">
        <f>SUM(E7+E21)</f>
        <v>136915.70000000001</v>
      </c>
      <c r="F6" s="8">
        <f>SUM(E6/C6*100)</f>
        <v>99.868267779655625</v>
      </c>
      <c r="G6" s="8">
        <f>SUM(E6/D6*100)</f>
        <v>115.253562433499</v>
      </c>
      <c r="H6" s="29"/>
    </row>
    <row r="7" spans="1:8" ht="15.75" x14ac:dyDescent="0.25">
      <c r="A7" s="6"/>
      <c r="B7" s="3" t="s">
        <v>32</v>
      </c>
      <c r="C7" s="7">
        <f>C8+C10+C15+C19+C20</f>
        <v>109360.3</v>
      </c>
      <c r="D7" s="7">
        <f>SUM(D8+D10+D15+D19+D20)</f>
        <v>106059.2</v>
      </c>
      <c r="E7" s="7">
        <f>SUM(E8+E10+E15+E19+E20)</f>
        <v>122380.7</v>
      </c>
      <c r="F7" s="8">
        <f>SUM(E7/C7*100)</f>
        <v>111.90596587609947</v>
      </c>
      <c r="G7" s="8">
        <f>SUM(E7/D7*100)</f>
        <v>115.38904687193568</v>
      </c>
      <c r="H7" s="29"/>
    </row>
    <row r="8" spans="1:8" ht="15.75" x14ac:dyDescent="0.25">
      <c r="A8" s="9" t="s">
        <v>5</v>
      </c>
      <c r="B8" s="10" t="s">
        <v>6</v>
      </c>
      <c r="C8" s="7">
        <f>SUM(C9)</f>
        <v>93982.3</v>
      </c>
      <c r="D8" s="7">
        <f>SUM(D9)</f>
        <v>92348</v>
      </c>
      <c r="E8" s="7">
        <f>SUM(E9)</f>
        <v>108720.4</v>
      </c>
      <c r="F8" s="11">
        <f>SUM(E8/C8*100)</f>
        <v>115.68178263353843</v>
      </c>
      <c r="G8" s="8">
        <f>SUM(E8/D8*100)</f>
        <v>117.72902499241997</v>
      </c>
      <c r="H8" s="29"/>
    </row>
    <row r="9" spans="1:8" ht="83.25" customHeight="1" x14ac:dyDescent="0.25">
      <c r="A9" s="12" t="s">
        <v>7</v>
      </c>
      <c r="B9" s="13" t="s">
        <v>8</v>
      </c>
      <c r="C9" s="7">
        <v>93982.3</v>
      </c>
      <c r="D9" s="7">
        <v>92348</v>
      </c>
      <c r="E9" s="7">
        <v>108720.4</v>
      </c>
      <c r="F9" s="11">
        <f t="shared" ref="F9:F48" si="0">SUM(E9/C9*100)</f>
        <v>115.68178263353843</v>
      </c>
      <c r="G9" s="8">
        <f t="shared" ref="F9:G50" si="1">SUM(E9/D9*100)</f>
        <v>117.72902499241997</v>
      </c>
      <c r="H9" s="30" t="s">
        <v>104</v>
      </c>
    </row>
    <row r="10" spans="1:8" ht="31.5" x14ac:dyDescent="0.25">
      <c r="A10" s="6" t="s">
        <v>9</v>
      </c>
      <c r="B10" s="13" t="s">
        <v>10</v>
      </c>
      <c r="C10" s="7">
        <f>SUM(C11:C14)</f>
        <v>4684.0000000000009</v>
      </c>
      <c r="D10" s="7">
        <f>D11+D12+D13+D14</f>
        <v>4229.7</v>
      </c>
      <c r="E10" s="7">
        <f>SUM(E11:E14)</f>
        <v>4152.2</v>
      </c>
      <c r="F10" s="11">
        <f t="shared" si="0"/>
        <v>88.646456020495279</v>
      </c>
      <c r="G10" s="8">
        <f t="shared" si="1"/>
        <v>98.167718750738814</v>
      </c>
      <c r="H10" s="31" t="s">
        <v>99</v>
      </c>
    </row>
    <row r="11" spans="1:8" ht="78.75" x14ac:dyDescent="0.25">
      <c r="A11" s="6" t="s">
        <v>11</v>
      </c>
      <c r="B11" s="13" t="s">
        <v>12</v>
      </c>
      <c r="C11" s="7">
        <v>2162.3000000000002</v>
      </c>
      <c r="D11" s="7">
        <v>1710.6</v>
      </c>
      <c r="E11" s="7">
        <v>1915.2</v>
      </c>
      <c r="F11" s="11">
        <f t="shared" si="0"/>
        <v>88.572353512463579</v>
      </c>
      <c r="G11" s="8">
        <f t="shared" si="1"/>
        <v>111.96071553840758</v>
      </c>
      <c r="H11" s="29"/>
    </row>
    <row r="12" spans="1:8" ht="94.5" x14ac:dyDescent="0.25">
      <c r="A12" s="6" t="s">
        <v>13</v>
      </c>
      <c r="B12" s="13" t="s">
        <v>14</v>
      </c>
      <c r="C12" s="7">
        <v>10.1</v>
      </c>
      <c r="D12" s="7">
        <v>11</v>
      </c>
      <c r="E12" s="7">
        <v>13.7</v>
      </c>
      <c r="F12" s="11">
        <f t="shared" si="0"/>
        <v>135.64356435643563</v>
      </c>
      <c r="G12" s="8">
        <f t="shared" si="1"/>
        <v>124.54545454545453</v>
      </c>
      <c r="H12" s="29"/>
    </row>
    <row r="13" spans="1:8" ht="78.75" x14ac:dyDescent="0.25">
      <c r="A13" s="6" t="s">
        <v>15</v>
      </c>
      <c r="B13" s="13" t="s">
        <v>16</v>
      </c>
      <c r="C13" s="7">
        <v>2801.3</v>
      </c>
      <c r="D13" s="7">
        <v>2783.1</v>
      </c>
      <c r="E13" s="7">
        <v>2576.4</v>
      </c>
      <c r="F13" s="11">
        <f t="shared" si="0"/>
        <v>91.971584621425762</v>
      </c>
      <c r="G13" s="8">
        <f t="shared" si="1"/>
        <v>92.573030074377499</v>
      </c>
      <c r="H13" s="29"/>
    </row>
    <row r="14" spans="1:8" ht="78.75" x14ac:dyDescent="0.25">
      <c r="A14" s="6" t="s">
        <v>17</v>
      </c>
      <c r="B14" s="13" t="s">
        <v>18</v>
      </c>
      <c r="C14" s="7">
        <v>-289.7</v>
      </c>
      <c r="D14" s="7">
        <v>-275</v>
      </c>
      <c r="E14" s="7">
        <v>-353.1</v>
      </c>
      <c r="F14" s="11" t="s">
        <v>77</v>
      </c>
      <c r="G14" s="8" t="s">
        <v>77</v>
      </c>
      <c r="H14" s="29"/>
    </row>
    <row r="15" spans="1:8" ht="77.25" x14ac:dyDescent="0.25">
      <c r="A15" s="12" t="s">
        <v>19</v>
      </c>
      <c r="B15" s="13" t="s">
        <v>20</v>
      </c>
      <c r="C15" s="7">
        <f>SUM(C17:C18:C16)</f>
        <v>8594</v>
      </c>
      <c r="D15" s="7">
        <f>SUM(D17:D18:D16)</f>
        <v>7622</v>
      </c>
      <c r="E15" s="7">
        <f>SUM(E17:E18:E16)</f>
        <v>7605.3</v>
      </c>
      <c r="F15" s="8">
        <f t="shared" si="1"/>
        <v>88.689783569932516</v>
      </c>
      <c r="G15" s="8">
        <f t="shared" si="1"/>
        <v>99.780897402256628</v>
      </c>
      <c r="H15" s="30" t="s">
        <v>105</v>
      </c>
    </row>
    <row r="16" spans="1:8" ht="31.5" x14ac:dyDescent="0.25">
      <c r="A16" s="12" t="s">
        <v>83</v>
      </c>
      <c r="B16" s="13" t="s">
        <v>84</v>
      </c>
      <c r="C16" s="7">
        <v>2795</v>
      </c>
      <c r="D16" s="7">
        <v>2795</v>
      </c>
      <c r="E16" s="7">
        <v>2729.3</v>
      </c>
      <c r="F16" s="8">
        <f t="shared" si="1"/>
        <v>100</v>
      </c>
      <c r="G16" s="8">
        <f t="shared" si="1"/>
        <v>97.649373881932036</v>
      </c>
      <c r="H16" s="29"/>
    </row>
    <row r="17" spans="1:8" ht="38.25" customHeight="1" x14ac:dyDescent="0.25">
      <c r="A17" s="12" t="s">
        <v>21</v>
      </c>
      <c r="B17" s="13" t="s">
        <v>22</v>
      </c>
      <c r="C17" s="7">
        <v>4975</v>
      </c>
      <c r="D17" s="7">
        <v>4585</v>
      </c>
      <c r="E17" s="7">
        <v>4622.1000000000004</v>
      </c>
      <c r="F17" s="11">
        <f t="shared" si="0"/>
        <v>92.906532663316582</v>
      </c>
      <c r="G17" s="8">
        <f t="shared" si="1"/>
        <v>100.80916030534353</v>
      </c>
      <c r="H17" s="29"/>
    </row>
    <row r="18" spans="1:8" ht="29.25" customHeight="1" x14ac:dyDescent="0.25">
      <c r="A18" s="12" t="s">
        <v>23</v>
      </c>
      <c r="B18" s="13" t="s">
        <v>24</v>
      </c>
      <c r="C18" s="7">
        <v>824</v>
      </c>
      <c r="D18" s="7">
        <v>242</v>
      </c>
      <c r="E18" s="7">
        <v>253.9</v>
      </c>
      <c r="F18" s="11">
        <f t="shared" si="0"/>
        <v>30.813106796116507</v>
      </c>
      <c r="G18" s="8">
        <f t="shared" si="1"/>
        <v>104.91735537190084</v>
      </c>
      <c r="H18" s="29"/>
    </row>
    <row r="19" spans="1:8" ht="77.25" x14ac:dyDescent="0.25">
      <c r="A19" s="12" t="s">
        <v>25</v>
      </c>
      <c r="B19" s="13" t="s">
        <v>26</v>
      </c>
      <c r="C19" s="7">
        <v>2100</v>
      </c>
      <c r="D19" s="7">
        <v>1859.5</v>
      </c>
      <c r="E19" s="7">
        <v>1902.8</v>
      </c>
      <c r="F19" s="11">
        <f t="shared" si="0"/>
        <v>90.609523809523807</v>
      </c>
      <c r="G19" s="8">
        <f t="shared" si="1"/>
        <v>102.32858295240656</v>
      </c>
      <c r="H19" s="30" t="s">
        <v>106</v>
      </c>
    </row>
    <row r="20" spans="1:8" ht="47.25" x14ac:dyDescent="0.25">
      <c r="A20" s="12" t="s">
        <v>27</v>
      </c>
      <c r="B20" s="13" t="s">
        <v>28</v>
      </c>
      <c r="C20" s="7">
        <v>0</v>
      </c>
      <c r="D20" s="7">
        <v>0</v>
      </c>
      <c r="E20" s="7">
        <v>0</v>
      </c>
      <c r="F20" s="14">
        <v>0</v>
      </c>
      <c r="G20" s="8">
        <v>0</v>
      </c>
      <c r="H20" s="29"/>
    </row>
    <row r="21" spans="1:8" ht="15.75" x14ac:dyDescent="0.25">
      <c r="A21" s="15"/>
      <c r="B21" s="3" t="s">
        <v>53</v>
      </c>
      <c r="C21" s="7">
        <f>SUM(C22+C29+C34+C37+C41+C42)</f>
        <v>27736</v>
      </c>
      <c r="D21" s="7">
        <f t="shared" ref="D21:E21" si="2">SUM(D22+D29+D34+D37+D41+D42)</f>
        <v>12736</v>
      </c>
      <c r="E21" s="7">
        <f t="shared" si="2"/>
        <v>14535.000000000002</v>
      </c>
      <c r="F21" s="11">
        <f t="shared" si="0"/>
        <v>52.404816844534189</v>
      </c>
      <c r="G21" s="8">
        <f t="shared" si="1"/>
        <v>114.12531407035178</v>
      </c>
      <c r="H21" s="29"/>
    </row>
    <row r="22" spans="1:8" ht="47.25" x14ac:dyDescent="0.25">
      <c r="A22" s="12" t="s">
        <v>33</v>
      </c>
      <c r="B22" s="13" t="s">
        <v>34</v>
      </c>
      <c r="C22" s="16">
        <f>SUM(C23:C28)</f>
        <v>8760</v>
      </c>
      <c r="D22" s="7">
        <f>SUM(D23:D28)</f>
        <v>8760</v>
      </c>
      <c r="E22" s="7">
        <f>SUM(E23:E28)</f>
        <v>11716.400000000001</v>
      </c>
      <c r="F22" s="11">
        <f t="shared" si="0"/>
        <v>133.7488584474886</v>
      </c>
      <c r="G22" s="8">
        <f t="shared" si="1"/>
        <v>133.7488584474886</v>
      </c>
      <c r="H22" s="29"/>
    </row>
    <row r="23" spans="1:8" ht="96.75" customHeight="1" x14ac:dyDescent="0.25">
      <c r="A23" s="6" t="s">
        <v>63</v>
      </c>
      <c r="B23" s="17" t="s">
        <v>64</v>
      </c>
      <c r="C23" s="16">
        <v>3900</v>
      </c>
      <c r="D23" s="7">
        <v>3900</v>
      </c>
      <c r="E23" s="7">
        <v>4070.9</v>
      </c>
      <c r="F23" s="11">
        <f t="shared" si="0"/>
        <v>104.38205128205129</v>
      </c>
      <c r="G23" s="8">
        <f t="shared" si="1"/>
        <v>104.38205128205129</v>
      </c>
      <c r="H23" s="29"/>
    </row>
    <row r="24" spans="1:8" ht="94.5" customHeight="1" x14ac:dyDescent="0.25">
      <c r="A24" s="6" t="s">
        <v>87</v>
      </c>
      <c r="B24" s="17" t="s">
        <v>88</v>
      </c>
      <c r="C24" s="16">
        <v>1450</v>
      </c>
      <c r="D24" s="7">
        <v>1450</v>
      </c>
      <c r="E24" s="7">
        <v>2392.3000000000002</v>
      </c>
      <c r="F24" s="11">
        <f t="shared" si="0"/>
        <v>164.98620689655175</v>
      </c>
      <c r="G24" s="8">
        <f t="shared" si="1"/>
        <v>164.98620689655175</v>
      </c>
      <c r="H24" s="29"/>
    </row>
    <row r="25" spans="1:8" ht="73.5" customHeight="1" x14ac:dyDescent="0.25">
      <c r="A25" s="12" t="s">
        <v>65</v>
      </c>
      <c r="B25" s="18" t="s">
        <v>66</v>
      </c>
      <c r="C25" s="16">
        <v>1500</v>
      </c>
      <c r="D25" s="7">
        <v>1500</v>
      </c>
      <c r="E25" s="7">
        <v>3501.7</v>
      </c>
      <c r="F25" s="11">
        <v>0</v>
      </c>
      <c r="G25" s="8">
        <f t="shared" si="1"/>
        <v>233.44666666666666</v>
      </c>
      <c r="H25" s="29"/>
    </row>
    <row r="26" spans="1:8" ht="86.25" customHeight="1" x14ac:dyDescent="0.25">
      <c r="A26" s="12" t="s">
        <v>89</v>
      </c>
      <c r="B26" s="18" t="s">
        <v>90</v>
      </c>
      <c r="C26" s="16">
        <v>1900</v>
      </c>
      <c r="D26" s="7">
        <v>1900</v>
      </c>
      <c r="E26" s="7">
        <v>1661.8</v>
      </c>
      <c r="F26" s="11"/>
      <c r="G26" s="8">
        <f t="shared" si="1"/>
        <v>87.463157894736838</v>
      </c>
      <c r="H26" s="29"/>
    </row>
    <row r="27" spans="1:8" ht="63" x14ac:dyDescent="0.25">
      <c r="A27" s="12" t="s">
        <v>67</v>
      </c>
      <c r="B27" s="18" t="s">
        <v>68</v>
      </c>
      <c r="C27" s="16">
        <v>10</v>
      </c>
      <c r="D27" s="7">
        <v>10</v>
      </c>
      <c r="E27" s="7">
        <v>0</v>
      </c>
      <c r="F27" s="11">
        <f t="shared" si="0"/>
        <v>0</v>
      </c>
      <c r="G27" s="8">
        <v>0</v>
      </c>
      <c r="H27" s="29"/>
    </row>
    <row r="28" spans="1:8" ht="94.5" x14ac:dyDescent="0.25">
      <c r="A28" s="12" t="s">
        <v>69</v>
      </c>
      <c r="B28" s="18" t="s">
        <v>70</v>
      </c>
      <c r="C28" s="16">
        <v>0</v>
      </c>
      <c r="D28" s="7">
        <v>0</v>
      </c>
      <c r="E28" s="7">
        <v>89.7</v>
      </c>
      <c r="F28" s="11" t="e">
        <f t="shared" si="0"/>
        <v>#DIV/0!</v>
      </c>
      <c r="G28" s="8" t="e">
        <f t="shared" si="1"/>
        <v>#DIV/0!</v>
      </c>
      <c r="H28" s="29"/>
    </row>
    <row r="29" spans="1:8" ht="42" customHeight="1" x14ac:dyDescent="0.25">
      <c r="A29" s="19" t="s">
        <v>35</v>
      </c>
      <c r="B29" s="13" t="s">
        <v>36</v>
      </c>
      <c r="C29" s="16">
        <f>SUM(C30:C33)</f>
        <v>175</v>
      </c>
      <c r="D29" s="7">
        <f>SUM(D30:D33)</f>
        <v>175</v>
      </c>
      <c r="E29" s="7">
        <f>SUM(E30:E33)</f>
        <v>525.5</v>
      </c>
      <c r="F29" s="11">
        <f t="shared" si="0"/>
        <v>300.28571428571428</v>
      </c>
      <c r="G29" s="8">
        <f t="shared" si="1"/>
        <v>300.28571428571428</v>
      </c>
      <c r="H29" s="29"/>
    </row>
    <row r="30" spans="1:8" ht="31.5" x14ac:dyDescent="0.25">
      <c r="A30" s="6" t="s">
        <v>37</v>
      </c>
      <c r="B30" s="3" t="s">
        <v>38</v>
      </c>
      <c r="C30" s="16">
        <v>92</v>
      </c>
      <c r="D30" s="7">
        <v>92</v>
      </c>
      <c r="E30" s="7">
        <v>408.8</v>
      </c>
      <c r="F30" s="11">
        <f t="shared" si="0"/>
        <v>444.34782608695656</v>
      </c>
      <c r="G30" s="8">
        <f t="shared" si="1"/>
        <v>444.34782608695656</v>
      </c>
      <c r="H30" s="29"/>
    </row>
    <row r="31" spans="1:8" ht="31.5" hidden="1" x14ac:dyDescent="0.25">
      <c r="A31" s="6" t="s">
        <v>39</v>
      </c>
      <c r="B31" s="3" t="s">
        <v>40</v>
      </c>
      <c r="C31" s="16"/>
      <c r="D31" s="7"/>
      <c r="E31" s="7"/>
      <c r="F31" s="11">
        <v>0</v>
      </c>
      <c r="G31" s="8" t="e">
        <f t="shared" si="1"/>
        <v>#DIV/0!</v>
      </c>
      <c r="H31" s="29"/>
    </row>
    <row r="32" spans="1:8" ht="31.5" x14ac:dyDescent="0.25">
      <c r="A32" s="6" t="s">
        <v>41</v>
      </c>
      <c r="B32" s="3" t="s">
        <v>42</v>
      </c>
      <c r="C32" s="16">
        <v>23</v>
      </c>
      <c r="D32" s="7">
        <v>23</v>
      </c>
      <c r="E32" s="7">
        <v>49.3</v>
      </c>
      <c r="F32" s="11">
        <f t="shared" si="0"/>
        <v>214.3478260869565</v>
      </c>
      <c r="G32" s="8">
        <f t="shared" si="1"/>
        <v>214.3478260869565</v>
      </c>
      <c r="H32" s="29"/>
    </row>
    <row r="33" spans="1:8" ht="31.5" x14ac:dyDescent="0.25">
      <c r="A33" s="6" t="s">
        <v>43</v>
      </c>
      <c r="B33" s="3" t="s">
        <v>44</v>
      </c>
      <c r="C33" s="16">
        <v>60</v>
      </c>
      <c r="D33" s="7">
        <v>60</v>
      </c>
      <c r="E33" s="7">
        <v>67.400000000000006</v>
      </c>
      <c r="F33" s="11">
        <f t="shared" si="0"/>
        <v>112.33333333333336</v>
      </c>
      <c r="G33" s="8">
        <f t="shared" si="1"/>
        <v>112.33333333333336</v>
      </c>
      <c r="H33" s="29"/>
    </row>
    <row r="34" spans="1:8" ht="32.25" customHeight="1" x14ac:dyDescent="0.25">
      <c r="A34" s="19" t="s">
        <v>45</v>
      </c>
      <c r="B34" s="13" t="s">
        <v>46</v>
      </c>
      <c r="C34" s="16">
        <f>SUM(C35:C36)</f>
        <v>40</v>
      </c>
      <c r="D34" s="7">
        <f>SUM(D35:D36)</f>
        <v>40</v>
      </c>
      <c r="E34" s="7">
        <f>SUM(E35:E36)</f>
        <v>220.1</v>
      </c>
      <c r="F34" s="11">
        <f t="shared" si="0"/>
        <v>550.25</v>
      </c>
      <c r="G34" s="8">
        <f t="shared" si="1"/>
        <v>550.25</v>
      </c>
      <c r="H34" s="29"/>
    </row>
    <row r="35" spans="1:8" ht="27.75" customHeight="1" x14ac:dyDescent="0.25">
      <c r="A35" s="6" t="s">
        <v>71</v>
      </c>
      <c r="B35" s="3" t="s">
        <v>73</v>
      </c>
      <c r="C35" s="16">
        <v>0</v>
      </c>
      <c r="D35" s="7">
        <v>0</v>
      </c>
      <c r="E35" s="7">
        <v>0</v>
      </c>
      <c r="F35" s="11" t="e">
        <f t="shared" si="0"/>
        <v>#DIV/0!</v>
      </c>
      <c r="G35" s="8" t="e">
        <f t="shared" si="1"/>
        <v>#DIV/0!</v>
      </c>
      <c r="H35" s="29"/>
    </row>
    <row r="36" spans="1:8" ht="30" customHeight="1" x14ac:dyDescent="0.25">
      <c r="A36" s="6" t="s">
        <v>72</v>
      </c>
      <c r="B36" s="3" t="s">
        <v>74</v>
      </c>
      <c r="C36" s="16">
        <v>40</v>
      </c>
      <c r="D36" s="7">
        <v>40</v>
      </c>
      <c r="E36" s="7">
        <v>220.1</v>
      </c>
      <c r="F36" s="11">
        <v>0</v>
      </c>
      <c r="G36" s="8">
        <f t="shared" si="1"/>
        <v>550.25</v>
      </c>
      <c r="H36" s="29"/>
    </row>
    <row r="37" spans="1:8" ht="128.25" x14ac:dyDescent="0.25">
      <c r="A37" s="19" t="s">
        <v>47</v>
      </c>
      <c r="B37" s="13" t="s">
        <v>48</v>
      </c>
      <c r="C37" s="16">
        <f>SUM(C40:C40+C38+C39)</f>
        <v>17525</v>
      </c>
      <c r="D37" s="16">
        <f t="shared" ref="D37:E37" si="3">SUM(D40:D40+D38+D39)</f>
        <v>2525</v>
      </c>
      <c r="E37" s="16">
        <f t="shared" si="3"/>
        <v>518.5</v>
      </c>
      <c r="F37" s="11">
        <v>0</v>
      </c>
      <c r="G37" s="8">
        <f t="shared" si="1"/>
        <v>20.534653465346533</v>
      </c>
      <c r="H37" s="30" t="s">
        <v>100</v>
      </c>
    </row>
    <row r="38" spans="1:8" ht="110.25" x14ac:dyDescent="0.25">
      <c r="A38" s="19" t="s">
        <v>78</v>
      </c>
      <c r="B38" s="18" t="s">
        <v>80</v>
      </c>
      <c r="C38" s="16">
        <v>17500</v>
      </c>
      <c r="D38" s="7">
        <v>2500</v>
      </c>
      <c r="E38" s="7">
        <v>392.6</v>
      </c>
      <c r="F38" s="11">
        <v>0</v>
      </c>
      <c r="G38" s="8">
        <v>0</v>
      </c>
      <c r="H38" s="29"/>
    </row>
    <row r="39" spans="1:8" ht="78.75" x14ac:dyDescent="0.25">
      <c r="A39" s="19" t="s">
        <v>91</v>
      </c>
      <c r="B39" s="18" t="s">
        <v>92</v>
      </c>
      <c r="C39" s="16">
        <v>25</v>
      </c>
      <c r="D39" s="7">
        <v>25</v>
      </c>
      <c r="E39" s="7">
        <v>125.9</v>
      </c>
      <c r="F39" s="11">
        <v>0</v>
      </c>
      <c r="G39" s="8">
        <f t="shared" si="1"/>
        <v>503.6</v>
      </c>
      <c r="H39" s="29"/>
    </row>
    <row r="40" spans="1:8" ht="63" x14ac:dyDescent="0.25">
      <c r="A40" s="19" t="s">
        <v>79</v>
      </c>
      <c r="B40" s="18" t="s">
        <v>81</v>
      </c>
      <c r="C40" s="16">
        <v>0</v>
      </c>
      <c r="D40" s="7">
        <v>0</v>
      </c>
      <c r="E40" s="7">
        <v>0</v>
      </c>
      <c r="F40" s="11">
        <v>0</v>
      </c>
      <c r="G40" s="8">
        <v>0</v>
      </c>
      <c r="H40" s="29"/>
    </row>
    <row r="41" spans="1:8" ht="15.75" x14ac:dyDescent="0.25">
      <c r="A41" s="12" t="s">
        <v>49</v>
      </c>
      <c r="B41" s="13" t="s">
        <v>50</v>
      </c>
      <c r="C41" s="16">
        <v>1235</v>
      </c>
      <c r="D41" s="7">
        <v>1235</v>
      </c>
      <c r="E41" s="7">
        <v>1554.5</v>
      </c>
      <c r="F41" s="20">
        <f t="shared" si="0"/>
        <v>125.87044534412955</v>
      </c>
      <c r="G41" s="21">
        <f t="shared" si="1"/>
        <v>125.87044534412955</v>
      </c>
      <c r="H41" s="29"/>
    </row>
    <row r="42" spans="1:8" ht="15.75" x14ac:dyDescent="0.25">
      <c r="A42" s="12" t="s">
        <v>51</v>
      </c>
      <c r="B42" s="13" t="s">
        <v>52</v>
      </c>
      <c r="C42" s="16">
        <v>1</v>
      </c>
      <c r="D42" s="7">
        <v>1</v>
      </c>
      <c r="E42" s="7">
        <v>0</v>
      </c>
      <c r="F42" s="20">
        <v>0</v>
      </c>
      <c r="G42" s="21">
        <v>0</v>
      </c>
      <c r="H42" s="29"/>
    </row>
    <row r="43" spans="1:8" ht="15.75" x14ac:dyDescent="0.25">
      <c r="A43" s="6" t="s">
        <v>54</v>
      </c>
      <c r="B43" s="3" t="s">
        <v>55</v>
      </c>
      <c r="C43" s="7">
        <f>SUM(C44+C50)</f>
        <v>400495.49999999994</v>
      </c>
      <c r="D43" s="7">
        <f>SUM(D44+D50)</f>
        <v>670931.5</v>
      </c>
      <c r="E43" s="7">
        <f>SUM(E44+E50+E49)</f>
        <v>659037.1</v>
      </c>
      <c r="F43" s="20">
        <f t="shared" si="0"/>
        <v>164.55543195866122</v>
      </c>
      <c r="G43" s="21">
        <f t="shared" si="1"/>
        <v>98.227181165290347</v>
      </c>
      <c r="H43" s="29"/>
    </row>
    <row r="44" spans="1:8" ht="31.5" x14ac:dyDescent="0.25">
      <c r="A44" s="6" t="s">
        <v>56</v>
      </c>
      <c r="B44" s="3" t="s">
        <v>82</v>
      </c>
      <c r="C44" s="7">
        <f>SUM(C45+C46+C47+C48)</f>
        <v>400495.49999999994</v>
      </c>
      <c r="D44" s="7">
        <f>SUM(D45+D46+D47+D48)</f>
        <v>670931.5</v>
      </c>
      <c r="E44" s="7">
        <f t="shared" ref="E44" si="4">SUM(E45+E46+E47+E48)</f>
        <v>659041</v>
      </c>
      <c r="F44" s="20">
        <f t="shared" si="0"/>
        <v>164.55640575237427</v>
      </c>
      <c r="G44" s="21">
        <f t="shared" si="1"/>
        <v>98.227762446687933</v>
      </c>
      <c r="H44" s="29"/>
    </row>
    <row r="45" spans="1:8" ht="31.5" x14ac:dyDescent="0.25">
      <c r="A45" s="19" t="s">
        <v>57</v>
      </c>
      <c r="B45" s="13" t="s">
        <v>58</v>
      </c>
      <c r="C45" s="7">
        <v>33698.800000000003</v>
      </c>
      <c r="D45" s="22">
        <v>42611.4</v>
      </c>
      <c r="E45" s="22">
        <v>42611.4</v>
      </c>
      <c r="F45" s="20">
        <f t="shared" si="0"/>
        <v>126.44782603534843</v>
      </c>
      <c r="G45" s="21">
        <f t="shared" si="1"/>
        <v>100</v>
      </c>
      <c r="H45" s="30" t="s">
        <v>101</v>
      </c>
    </row>
    <row r="46" spans="1:8" ht="31.5" x14ac:dyDescent="0.25">
      <c r="A46" s="12" t="s">
        <v>59</v>
      </c>
      <c r="B46" s="3" t="s">
        <v>60</v>
      </c>
      <c r="C46" s="7">
        <v>126265</v>
      </c>
      <c r="D46" s="7">
        <v>372586.3</v>
      </c>
      <c r="E46" s="7">
        <v>364231.3</v>
      </c>
      <c r="F46" s="20">
        <f t="shared" si="0"/>
        <v>288.46576644359084</v>
      </c>
      <c r="G46" s="21">
        <f t="shared" si="1"/>
        <v>97.757566502042607</v>
      </c>
      <c r="H46" s="30" t="s">
        <v>102</v>
      </c>
    </row>
    <row r="47" spans="1:8" ht="51.75" x14ac:dyDescent="0.25">
      <c r="A47" s="6" t="s">
        <v>61</v>
      </c>
      <c r="B47" s="3" t="s">
        <v>62</v>
      </c>
      <c r="C47" s="7">
        <v>234769.4</v>
      </c>
      <c r="D47" s="7">
        <v>236132.3</v>
      </c>
      <c r="E47" s="7">
        <v>232630.5</v>
      </c>
      <c r="F47" s="8">
        <f t="shared" si="0"/>
        <v>99.088935781238945</v>
      </c>
      <c r="G47" s="8">
        <f t="shared" si="1"/>
        <v>98.517017790450524</v>
      </c>
      <c r="H47" s="30" t="s">
        <v>103</v>
      </c>
    </row>
    <row r="48" spans="1:8" ht="51.75" x14ac:dyDescent="0.25">
      <c r="A48" s="6" t="s">
        <v>75</v>
      </c>
      <c r="B48" s="3" t="s">
        <v>76</v>
      </c>
      <c r="C48" s="7">
        <v>5762.3</v>
      </c>
      <c r="D48" s="7">
        <v>19601.5</v>
      </c>
      <c r="E48" s="7">
        <v>19567.8</v>
      </c>
      <c r="F48" s="8">
        <f t="shared" si="0"/>
        <v>339.58315256060945</v>
      </c>
      <c r="G48" s="8">
        <f t="shared" si="1"/>
        <v>99.828074382062596</v>
      </c>
      <c r="H48" s="30" t="s">
        <v>103</v>
      </c>
    </row>
    <row r="49" spans="1:8" ht="63" x14ac:dyDescent="0.25">
      <c r="A49" s="2" t="s">
        <v>86</v>
      </c>
      <c r="B49" s="3" t="s">
        <v>85</v>
      </c>
      <c r="C49" s="7">
        <v>0</v>
      </c>
      <c r="D49" s="7">
        <v>0</v>
      </c>
      <c r="E49" s="7">
        <v>48.6</v>
      </c>
      <c r="F49" s="8">
        <v>0</v>
      </c>
      <c r="G49" s="8" t="e">
        <f t="shared" ref="G49" si="5">SUM(E49/D49*100)</f>
        <v>#DIV/0!</v>
      </c>
      <c r="H49" s="29"/>
    </row>
    <row r="50" spans="1:8" ht="63" x14ac:dyDescent="0.25">
      <c r="A50" s="2" t="s">
        <v>93</v>
      </c>
      <c r="B50" s="3" t="s">
        <v>94</v>
      </c>
      <c r="C50" s="7">
        <v>0</v>
      </c>
      <c r="D50" s="7">
        <v>0</v>
      </c>
      <c r="E50" s="7">
        <v>-52.5</v>
      </c>
      <c r="F50" s="8">
        <v>0</v>
      </c>
      <c r="G50" s="8" t="e">
        <f t="shared" si="1"/>
        <v>#DIV/0!</v>
      </c>
      <c r="H50" s="29"/>
    </row>
  </sheetData>
  <mergeCells count="10">
    <mergeCell ref="H3:H4"/>
    <mergeCell ref="A1:G1"/>
    <mergeCell ref="A2:G2"/>
    <mergeCell ref="G3:G4"/>
    <mergeCell ref="E3:E4"/>
    <mergeCell ref="B3:B4"/>
    <mergeCell ref="A3:A4"/>
    <mergeCell ref="D3:D4"/>
    <mergeCell ref="C3:C4"/>
    <mergeCell ref="F3:F4"/>
  </mergeCells>
  <phoneticPr fontId="1" type="noConversion"/>
  <pageMargins left="0.78740157480314965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Company>финуправление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2021-02-16T00:38:16Z</cp:lastPrinted>
  <dcterms:created xsi:type="dcterms:W3CDTF">2008-03-17T00:53:52Z</dcterms:created>
  <dcterms:modified xsi:type="dcterms:W3CDTF">2021-03-10T00:44:13Z</dcterms:modified>
</cp:coreProperties>
</file>